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fy7pn.ONSEMI\Documents\Datasheets\ON\automotive\PWM\NCV891930\iMIT\"/>
    </mc:Choice>
  </mc:AlternateContent>
  <workbookProtection workbookAlgorithmName="SHA-512" workbookHashValue="Y7+nWPIKi9t3iEAs7wxGAtoJU/UjEm9IKvLCtvbxF5h9G7GQpGg5xW23TgEdHcrhPbxV2z1ERtw64CWp30K9MA==" workbookSaltValue="bYF82pm+jkt72vRbct/1/Q==" workbookSpinCount="100000" lockStructure="1"/>
  <bookViews>
    <workbookView xWindow="0" yWindow="0" windowWidth="20340" windowHeight="11370"/>
  </bookViews>
  <sheets>
    <sheet name="Introduction" sheetId="4" r:id="rId1"/>
    <sheet name="NCV881930" sheetId="2" r:id="rId2"/>
    <sheet name="NCV89193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2" l="1"/>
  <c r="AM13" i="2" s="1"/>
  <c r="AJ22" i="2" l="1"/>
  <c r="AJ21" i="2"/>
  <c r="AI12" i="2"/>
  <c r="B10" i="2" s="1"/>
  <c r="AJ22" i="3"/>
  <c r="AJ21" i="3"/>
  <c r="AI12" i="3"/>
  <c r="AJ6" i="3"/>
  <c r="AJ5" i="3"/>
  <c r="AJ6" i="2"/>
  <c r="AJ5" i="2"/>
  <c r="AJ7" i="3" l="1"/>
  <c r="AJ8" i="3" s="1"/>
  <c r="AJ23" i="3"/>
  <c r="AJ24" i="3" s="1"/>
  <c r="AJ16" i="2"/>
  <c r="AJ16" i="3"/>
  <c r="B10" i="3"/>
  <c r="AJ15" i="3"/>
  <c r="AN5" i="3"/>
  <c r="AN38" i="3"/>
  <c r="AN36" i="3"/>
  <c r="AN32" i="3"/>
  <c r="AN30" i="3"/>
  <c r="AN28" i="3"/>
  <c r="AN24" i="3"/>
  <c r="AN20" i="3"/>
  <c r="AN39" i="3"/>
  <c r="AN33" i="3"/>
  <c r="AN29" i="3"/>
  <c r="AN27" i="3"/>
  <c r="AN21" i="3"/>
  <c r="AN37" i="3"/>
  <c r="AN31" i="3"/>
  <c r="AN23" i="3"/>
  <c r="AJ23" i="2"/>
  <c r="AJ24" i="2" s="1"/>
  <c r="AM5" i="2" s="1"/>
  <c r="AJ15" i="2"/>
  <c r="AJ7" i="2"/>
  <c r="AJ8" i="2" s="1"/>
  <c r="B9" i="2" s="1"/>
  <c r="AM20" i="3" l="1"/>
  <c r="AM39" i="2"/>
  <c r="AN6" i="3"/>
  <c r="AN25" i="3"/>
  <c r="AN22" i="3"/>
  <c r="AN35" i="3"/>
  <c r="AN26" i="3"/>
  <c r="AN34" i="3"/>
  <c r="AN7" i="3"/>
  <c r="AJ17" i="3"/>
  <c r="AJ18" i="3" s="1"/>
  <c r="AJ17" i="2"/>
  <c r="AN11" i="2" s="1"/>
  <c r="AN7" i="2"/>
  <c r="AN5" i="2"/>
  <c r="AN6" i="2"/>
  <c r="AN18" i="3"/>
  <c r="AN13" i="3"/>
  <c r="AN17" i="3"/>
  <c r="AM7" i="3"/>
  <c r="AM5" i="3"/>
  <c r="AM6" i="3"/>
  <c r="AM23" i="3"/>
  <c r="AM34" i="3"/>
  <c r="AM30" i="3"/>
  <c r="AM26" i="3"/>
  <c r="AM38" i="3"/>
  <c r="AM36" i="3"/>
  <c r="AM32" i="3"/>
  <c r="AM28" i="3"/>
  <c r="AM24" i="3"/>
  <c r="AM21" i="3"/>
  <c r="AM39" i="3"/>
  <c r="AM37" i="3"/>
  <c r="AM35" i="3"/>
  <c r="AM33" i="3"/>
  <c r="AM31" i="3"/>
  <c r="AM29" i="3"/>
  <c r="AM27" i="3"/>
  <c r="AM25" i="3"/>
  <c r="AM22" i="3"/>
  <c r="AN36" i="2"/>
  <c r="AN32" i="2"/>
  <c r="AN28" i="2"/>
  <c r="AN24" i="2"/>
  <c r="AN20" i="2"/>
  <c r="AN39" i="2"/>
  <c r="AN35" i="2"/>
  <c r="AN31" i="2"/>
  <c r="AN27" i="2"/>
  <c r="AN23" i="2"/>
  <c r="AN38" i="2"/>
  <c r="AN34" i="2"/>
  <c r="AN30" i="2"/>
  <c r="AN26" i="2"/>
  <c r="AN22" i="2"/>
  <c r="AN37" i="2"/>
  <c r="AN33" i="2"/>
  <c r="AN29" i="2"/>
  <c r="AN25" i="2"/>
  <c r="AN21" i="2"/>
  <c r="AM21" i="2"/>
  <c r="AM34" i="2"/>
  <c r="AN15" i="3" l="1"/>
  <c r="AN8" i="3"/>
  <c r="B9" i="3"/>
  <c r="AN10" i="3"/>
  <c r="AN16" i="3"/>
  <c r="AN12" i="3"/>
  <c r="AN11" i="3"/>
  <c r="AN19" i="3"/>
  <c r="AN14" i="3"/>
  <c r="AM18" i="2"/>
  <c r="AN13" i="2"/>
  <c r="AN14" i="2"/>
  <c r="AN16" i="2"/>
  <c r="AN19" i="2"/>
  <c r="AN18" i="2"/>
  <c r="AN10" i="2"/>
  <c r="AN15" i="2"/>
  <c r="AN12" i="2"/>
  <c r="AN8" i="2"/>
  <c r="AN17" i="2"/>
  <c r="AM36" i="2"/>
  <c r="AM30" i="2"/>
  <c r="AM35" i="2"/>
  <c r="AM32" i="2"/>
  <c r="AM37" i="2"/>
  <c r="AM20" i="2"/>
  <c r="AM6" i="2"/>
  <c r="AM7" i="2"/>
  <c r="AM17" i="3"/>
  <c r="AM11" i="3"/>
  <c r="AM18" i="3"/>
  <c r="AM14" i="3"/>
  <c r="AM12" i="3"/>
  <c r="AM8" i="3"/>
  <c r="AM19" i="3"/>
  <c r="AM16" i="3"/>
  <c r="AM15" i="3"/>
  <c r="AM10" i="3"/>
  <c r="AM13" i="3"/>
  <c r="AM33" i="2"/>
  <c r="AM38" i="2"/>
  <c r="AM27" i="2"/>
  <c r="AM25" i="2"/>
  <c r="AM22" i="2"/>
  <c r="AM28" i="2"/>
  <c r="AM31" i="2"/>
  <c r="AM29" i="2"/>
  <c r="AM26" i="2"/>
  <c r="AM24" i="2"/>
  <c r="AM23" i="2"/>
  <c r="AM19" i="2" l="1"/>
  <c r="AM10" i="2"/>
  <c r="AM11" i="2"/>
  <c r="AM8" i="2"/>
  <c r="AM14" i="2"/>
  <c r="AM12" i="2"/>
  <c r="AM16" i="2"/>
  <c r="AM15" i="2"/>
  <c r="AM17" i="2"/>
</calcChain>
</file>

<file path=xl/sharedStrings.xml><?xml version="1.0" encoding="utf-8"?>
<sst xmlns="http://schemas.openxmlformats.org/spreadsheetml/2006/main" count="92" uniqueCount="43">
  <si>
    <t>nC</t>
  </si>
  <si>
    <t>Hz</t>
  </si>
  <si>
    <t>VIN</t>
  </si>
  <si>
    <t>SYNCI Frequency</t>
  </si>
  <si>
    <t>Ohms</t>
  </si>
  <si>
    <t>HS FET Qg at 4.5V</t>
  </si>
  <si>
    <t>LS FET Qg at 5.0V</t>
  </si>
  <si>
    <t>Enter</t>
  </si>
  <si>
    <t>Values</t>
  </si>
  <si>
    <t>1 MHz Current</t>
  </si>
  <si>
    <t>Qg_high side (Amps)</t>
  </si>
  <si>
    <t>Qg_low side (Amps)</t>
  </si>
  <si>
    <t>Total Qg current (Amps)</t>
  </si>
  <si>
    <t>VCCEXT = 5V</t>
  </si>
  <si>
    <t>I_Chip Consumption (A)</t>
  </si>
  <si>
    <t>I_Gate_Driver (A)</t>
  </si>
  <si>
    <t>VCCEXT= OPEN</t>
  </si>
  <si>
    <t>VCC_EXT to Vout voltage Drop (V)</t>
  </si>
  <si>
    <t>2 MHz Power Dissipation (W)</t>
  </si>
  <si>
    <t>ROSC Frequency</t>
  </si>
  <si>
    <t>SYNCI Frequency overrides ROSC frequency</t>
  </si>
  <si>
    <t>VCC_EXT function is disabled if PCB resistance results in VCCEXT &lt; 4.5 V</t>
  </si>
  <si>
    <t>Normal Voltage Frequency</t>
  </si>
  <si>
    <t>Average Frequency</t>
  </si>
  <si>
    <t>410 kHz Current</t>
  </si>
  <si>
    <t>2 MHz Spread Spectrum Current</t>
  </si>
  <si>
    <t>2 MHz Fixed Frequency Current (VIN_LOW)</t>
  </si>
  <si>
    <t>410 kHz Spread Spectrum Current</t>
  </si>
  <si>
    <t>410 kHz Fixed Frequency Current (VIN_LOW)</t>
  </si>
  <si>
    <t>410 kHz Power Dissipation (W)</t>
  </si>
  <si>
    <r>
      <t>High Side MOSFET 4.5 V Q</t>
    </r>
    <r>
      <rPr>
        <vertAlign val="subscript"/>
        <sz val="11"/>
        <color theme="1"/>
        <rFont val="Calibri"/>
        <family val="2"/>
        <scheme val="minor"/>
      </rPr>
      <t>G(TOT)</t>
    </r>
  </si>
  <si>
    <r>
      <t>Low Side MOSFET 5 V Q</t>
    </r>
    <r>
      <rPr>
        <vertAlign val="subscript"/>
        <sz val="11"/>
        <color theme="1"/>
        <rFont val="Calibri"/>
        <family val="2"/>
        <scheme val="minor"/>
      </rPr>
      <t>G(TOT)</t>
    </r>
  </si>
  <si>
    <t>It is intended to provide first pass values and does not replace simulation and prototyping.</t>
  </si>
  <si>
    <t>Enter values into the green cells in order by sheet for best results.</t>
  </si>
  <si>
    <t>NCV881930/NCV891930 Low IQ Synchronous Boost IC Power Consumption  Tool</t>
  </si>
  <si>
    <t>This tool is intended to assist the user in obtaining an accurate estimate of the IC's power consumption.</t>
  </si>
  <si>
    <r>
      <t>R_lowpass (</t>
    </r>
    <r>
      <rPr>
        <sz val="11"/>
        <color theme="1"/>
        <rFont val="Franklin Gothic Book"/>
        <family val="2"/>
      </rPr>
      <t>Ω</t>
    </r>
    <r>
      <rPr>
        <sz val="11"/>
        <color theme="1"/>
        <rFont val="Calibri"/>
        <family val="2"/>
        <scheme val="minor"/>
      </rPr>
      <t>)</t>
    </r>
  </si>
  <si>
    <r>
      <t>R_ldobypass (</t>
    </r>
    <r>
      <rPr>
        <sz val="11"/>
        <color theme="1"/>
        <rFont val="Franklin Gothic Book"/>
        <family val="2"/>
      </rPr>
      <t>Ω)</t>
    </r>
  </si>
  <si>
    <t>PCB resistance between IC-VCCEXT and VOUT</t>
  </si>
  <si>
    <t>Revision 0:  4DEC18</t>
  </si>
  <si>
    <t>Revision 1: 13MAY19 - Added VCCEXT current consumption information</t>
  </si>
  <si>
    <t>VCCEXT current Consumption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</si>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</sst>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11" fontId="0" fillId="0" borderId="0" xfId="0" applyNumberFormat="1"/>
    <xf numFmtId="0" fontId="1" fillId="0" borderId="0" xfId="0" applyFont="1"/>
    <xf numFmtId="0" fontId="0" fillId="0" borderId="4" xfId="0" applyFill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6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165" fontId="1" fillId="2" borderId="9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>
      <alignment wrapText="1"/>
    </xf>
    <xf numFmtId="165" fontId="1" fillId="2" borderId="6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NCV881930 Dissipation vs VBAT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'NCV881930'!$AM$2</c:f>
              <c:strCache>
                <c:ptCount val="1"/>
                <c:pt idx="0">
                  <c:v>VCCEXT = 5V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'NCV881930'!$AL$6:$AL$39</c:f>
              <c:numCache>
                <c:formatCode>General</c:formatCode>
                <c:ptCount val="3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xVal>
          <c:yVal>
            <c:numRef>
              <c:f>'NCV881930'!$AM$6:$AM$39</c:f>
              <c:numCache>
                <c:formatCode>0.0000</c:formatCode>
                <c:ptCount val="34"/>
                <c:pt idx="0">
                  <c:v>3.4669387965300003E-2</c:v>
                </c:pt>
                <c:pt idx="1">
                  <c:v>3.5769387965300006E-2</c:v>
                </c:pt>
                <c:pt idx="2">
                  <c:v>3.7881929739427174E-2</c:v>
                </c:pt>
                <c:pt idx="4">
                  <c:v>3.8981929739427171E-2</c:v>
                </c:pt>
                <c:pt idx="5">
                  <c:v>4.0081929739427175E-2</c:v>
                </c:pt>
                <c:pt idx="6">
                  <c:v>4.1181929739427171E-2</c:v>
                </c:pt>
                <c:pt idx="7">
                  <c:v>4.2281929739427168E-2</c:v>
                </c:pt>
                <c:pt idx="8">
                  <c:v>4.3381929739427172E-2</c:v>
                </c:pt>
                <c:pt idx="9">
                  <c:v>4.4481929739427176E-2</c:v>
                </c:pt>
                <c:pt idx="10">
                  <c:v>4.5581929739427172E-2</c:v>
                </c:pt>
                <c:pt idx="11">
                  <c:v>4.6681929739427169E-2</c:v>
                </c:pt>
                <c:pt idx="12">
                  <c:v>4.7781929739427173E-2</c:v>
                </c:pt>
                <c:pt idx="13">
                  <c:v>4.8881929739427177E-2</c:v>
                </c:pt>
                <c:pt idx="14">
                  <c:v>4.896938796530001E-2</c:v>
                </c:pt>
                <c:pt idx="15">
                  <c:v>5.0069387965300007E-2</c:v>
                </c:pt>
                <c:pt idx="16">
                  <c:v>5.1169387965300003E-2</c:v>
                </c:pt>
                <c:pt idx="17">
                  <c:v>5.2269387965300007E-2</c:v>
                </c:pt>
                <c:pt idx="18">
                  <c:v>5.3369387965300011E-2</c:v>
                </c:pt>
                <c:pt idx="19">
                  <c:v>5.4469387965300001E-2</c:v>
                </c:pt>
                <c:pt idx="20">
                  <c:v>5.5569387965300004E-2</c:v>
                </c:pt>
                <c:pt idx="21">
                  <c:v>5.6669387965300008E-2</c:v>
                </c:pt>
                <c:pt idx="22">
                  <c:v>5.7769387965300005E-2</c:v>
                </c:pt>
                <c:pt idx="23">
                  <c:v>5.8869387965300002E-2</c:v>
                </c:pt>
                <c:pt idx="24">
                  <c:v>5.9969387965300006E-2</c:v>
                </c:pt>
                <c:pt idx="25">
                  <c:v>6.1069387965300009E-2</c:v>
                </c:pt>
                <c:pt idx="26">
                  <c:v>6.2169387965300013E-2</c:v>
                </c:pt>
                <c:pt idx="27">
                  <c:v>6.3269387965300003E-2</c:v>
                </c:pt>
                <c:pt idx="28">
                  <c:v>6.4369387965300007E-2</c:v>
                </c:pt>
                <c:pt idx="29">
                  <c:v>6.546938796530001E-2</c:v>
                </c:pt>
                <c:pt idx="30">
                  <c:v>6.65693879653E-2</c:v>
                </c:pt>
                <c:pt idx="31">
                  <c:v>6.7669387965300004E-2</c:v>
                </c:pt>
                <c:pt idx="32">
                  <c:v>6.8769387965300008E-2</c:v>
                </c:pt>
                <c:pt idx="33">
                  <c:v>6.9869387965300012E-2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'NCV881930'!$AN$2</c:f>
              <c:strCache>
                <c:ptCount val="1"/>
                <c:pt idx="0">
                  <c:v>VCCEXT= OPEN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'NCV881930'!$AL$6:$AL$39</c:f>
              <c:numCache>
                <c:formatCode>General</c:formatCode>
                <c:ptCount val="3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xVal>
          <c:yVal>
            <c:numRef>
              <c:f>'NCV881930'!$AN$6:$AN$39</c:f>
              <c:numCache>
                <c:formatCode>0.0000</c:formatCode>
                <c:ptCount val="34"/>
                <c:pt idx="0">
                  <c:v>4.0386000000000005E-2</c:v>
                </c:pt>
                <c:pt idx="1">
                  <c:v>4.7117000000000006E-2</c:v>
                </c:pt>
                <c:pt idx="2">
                  <c:v>5.5478160000000006E-2</c:v>
                </c:pt>
                <c:pt idx="4">
                  <c:v>6.2412930000000005E-2</c:v>
                </c:pt>
                <c:pt idx="5">
                  <c:v>6.9347700000000012E-2</c:v>
                </c:pt>
                <c:pt idx="6">
                  <c:v>7.6282470000000005E-2</c:v>
                </c:pt>
                <c:pt idx="7">
                  <c:v>8.3217240000000012E-2</c:v>
                </c:pt>
                <c:pt idx="8">
                  <c:v>9.0152010000000005E-2</c:v>
                </c:pt>
                <c:pt idx="9">
                  <c:v>9.7086780000000011E-2</c:v>
                </c:pt>
                <c:pt idx="10">
                  <c:v>0.10402155</c:v>
                </c:pt>
                <c:pt idx="11">
                  <c:v>0.11095632000000001</c:v>
                </c:pt>
                <c:pt idx="12">
                  <c:v>0.11789109000000002</c:v>
                </c:pt>
                <c:pt idx="13">
                  <c:v>0.12482586000000001</c:v>
                </c:pt>
                <c:pt idx="14">
                  <c:v>0.12788900000000003</c:v>
                </c:pt>
                <c:pt idx="15">
                  <c:v>0.13462000000000002</c:v>
                </c:pt>
                <c:pt idx="16">
                  <c:v>0.141351</c:v>
                </c:pt>
                <c:pt idx="17">
                  <c:v>0.14808200000000002</c:v>
                </c:pt>
                <c:pt idx="18">
                  <c:v>0.15481300000000003</c:v>
                </c:pt>
                <c:pt idx="19">
                  <c:v>0.16154400000000002</c:v>
                </c:pt>
                <c:pt idx="20">
                  <c:v>0.16827500000000001</c:v>
                </c:pt>
                <c:pt idx="21">
                  <c:v>0.17500600000000002</c:v>
                </c:pt>
                <c:pt idx="22">
                  <c:v>0.18173700000000004</c:v>
                </c:pt>
                <c:pt idx="23">
                  <c:v>0.18846800000000002</c:v>
                </c:pt>
                <c:pt idx="24">
                  <c:v>0.19519900000000001</c:v>
                </c:pt>
                <c:pt idx="25">
                  <c:v>0.20193000000000003</c:v>
                </c:pt>
                <c:pt idx="26">
                  <c:v>0.20866100000000004</c:v>
                </c:pt>
                <c:pt idx="27">
                  <c:v>0.21539200000000003</c:v>
                </c:pt>
                <c:pt idx="28">
                  <c:v>0.22212300000000001</c:v>
                </c:pt>
                <c:pt idx="29">
                  <c:v>0.22885400000000003</c:v>
                </c:pt>
                <c:pt idx="30">
                  <c:v>0.23558500000000004</c:v>
                </c:pt>
                <c:pt idx="31">
                  <c:v>0.24231600000000003</c:v>
                </c:pt>
                <c:pt idx="32">
                  <c:v>0.24904700000000002</c:v>
                </c:pt>
                <c:pt idx="33">
                  <c:v>0.25577800000000006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597304"/>
        <c:axId val="155275496"/>
      </c:scatterChart>
      <c:valAx>
        <c:axId val="377597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VBAT 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75496"/>
        <c:crosses val="autoZero"/>
        <c:crossBetween val="midCat"/>
      </c:valAx>
      <c:valAx>
        <c:axId val="15527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Dissipation 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97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NCV891930 Dissipation vs VBAT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'NCV891930'!$AM$2</c:f>
              <c:strCache>
                <c:ptCount val="1"/>
                <c:pt idx="0">
                  <c:v>VCCEXT = 5V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'NCV891930'!$AL$6:$AL$39</c:f>
              <c:numCache>
                <c:formatCode>General</c:formatCode>
                <c:ptCount val="3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xVal>
          <c:yVal>
            <c:numRef>
              <c:f>'NCV891930'!$AM$6:$AM$39</c:f>
              <c:numCache>
                <c:formatCode>0.0000</c:formatCode>
                <c:ptCount val="34"/>
                <c:pt idx="0">
                  <c:v>0.131665262225</c:v>
                </c:pt>
                <c:pt idx="1">
                  <c:v>0.132945262225</c:v>
                </c:pt>
                <c:pt idx="2">
                  <c:v>0.13905301062656</c:v>
                </c:pt>
                <c:pt idx="4">
                  <c:v>0.14033301062656001</c:v>
                </c:pt>
                <c:pt idx="5">
                  <c:v>0.14161301062656001</c:v>
                </c:pt>
                <c:pt idx="6">
                  <c:v>0.14289301062656001</c:v>
                </c:pt>
                <c:pt idx="7">
                  <c:v>0.14417301062656002</c:v>
                </c:pt>
                <c:pt idx="8">
                  <c:v>0.14545301062656002</c:v>
                </c:pt>
                <c:pt idx="9">
                  <c:v>0.14673301062656</c:v>
                </c:pt>
                <c:pt idx="10">
                  <c:v>0.14801301062656</c:v>
                </c:pt>
                <c:pt idx="11">
                  <c:v>0.14929301062656</c:v>
                </c:pt>
                <c:pt idx="12">
                  <c:v>0.15057301062656001</c:v>
                </c:pt>
                <c:pt idx="13">
                  <c:v>0.15185301062656001</c:v>
                </c:pt>
                <c:pt idx="14">
                  <c:v>0.11366101102500001</c:v>
                </c:pt>
                <c:pt idx="15">
                  <c:v>0.114941011025</c:v>
                </c:pt>
                <c:pt idx="16">
                  <c:v>0.116221011025</c:v>
                </c:pt>
                <c:pt idx="17">
                  <c:v>0.117501011025</c:v>
                </c:pt>
                <c:pt idx="18">
                  <c:v>0.11878101102499999</c:v>
                </c:pt>
                <c:pt idx="19">
                  <c:v>0.120061011025</c:v>
                </c:pt>
                <c:pt idx="20">
                  <c:v>0.121341011025</c:v>
                </c:pt>
                <c:pt idx="21">
                  <c:v>0.122621011025</c:v>
                </c:pt>
                <c:pt idx="22">
                  <c:v>0.12390101102500001</c:v>
                </c:pt>
                <c:pt idx="23">
                  <c:v>0.12518101102500001</c:v>
                </c:pt>
                <c:pt idx="24">
                  <c:v>0.12646101102500001</c:v>
                </c:pt>
                <c:pt idx="25">
                  <c:v>0.12774101102500002</c:v>
                </c:pt>
                <c:pt idx="26">
                  <c:v>0.12902101102499999</c:v>
                </c:pt>
                <c:pt idx="27">
                  <c:v>0.130301011025</c:v>
                </c:pt>
                <c:pt idx="28">
                  <c:v>0.131581011025</c:v>
                </c:pt>
                <c:pt idx="29">
                  <c:v>0.132861011025</c:v>
                </c:pt>
                <c:pt idx="30">
                  <c:v>0.13414101102500001</c:v>
                </c:pt>
                <c:pt idx="31">
                  <c:v>0.13542101102500001</c:v>
                </c:pt>
                <c:pt idx="32">
                  <c:v>0.13670101102500001</c:v>
                </c:pt>
                <c:pt idx="33">
                  <c:v>0.13798101102499999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'NCV891930'!$AN$2</c:f>
              <c:strCache>
                <c:ptCount val="1"/>
                <c:pt idx="0">
                  <c:v>VCCEXT= OPEN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'NCV891930'!$AL$6:$AL$39</c:f>
              <c:numCache>
                <c:formatCode>General</c:formatCode>
                <c:ptCount val="3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xVal>
          <c:yVal>
            <c:numRef>
              <c:f>'NCV891930'!$AN$6:$AN$39</c:f>
              <c:numCache>
                <c:formatCode>0.0000</c:formatCode>
                <c:ptCount val="34"/>
                <c:pt idx="0">
                  <c:v>0.15858</c:v>
                </c:pt>
                <c:pt idx="1">
                  <c:v>0.18501000000000001</c:v>
                </c:pt>
                <c:pt idx="2">
                  <c:v>0.21939199999999998</c:v>
                </c:pt>
                <c:pt idx="4">
                  <c:v>0.24681599999999998</c:v>
                </c:pt>
                <c:pt idx="5">
                  <c:v>0.27423999999999998</c:v>
                </c:pt>
                <c:pt idx="6">
                  <c:v>0.30166399999999999</c:v>
                </c:pt>
                <c:pt idx="7">
                  <c:v>0.32908799999999994</c:v>
                </c:pt>
                <c:pt idx="8">
                  <c:v>0.35651199999999994</c:v>
                </c:pt>
                <c:pt idx="9">
                  <c:v>0.38393599999999994</c:v>
                </c:pt>
                <c:pt idx="10">
                  <c:v>0.41135999999999995</c:v>
                </c:pt>
                <c:pt idx="11">
                  <c:v>0.43878399999999995</c:v>
                </c:pt>
                <c:pt idx="12">
                  <c:v>0.46620799999999996</c:v>
                </c:pt>
                <c:pt idx="13">
                  <c:v>0.49363199999999996</c:v>
                </c:pt>
                <c:pt idx="14">
                  <c:v>0.36726999999999999</c:v>
                </c:pt>
                <c:pt idx="15">
                  <c:v>0.3866</c:v>
                </c:pt>
                <c:pt idx="16">
                  <c:v>0.40593000000000001</c:v>
                </c:pt>
                <c:pt idx="17">
                  <c:v>0.42525999999999997</c:v>
                </c:pt>
                <c:pt idx="18">
                  <c:v>0.44458999999999999</c:v>
                </c:pt>
                <c:pt idx="19">
                  <c:v>0.46392</c:v>
                </c:pt>
                <c:pt idx="20">
                  <c:v>0.48325000000000001</c:v>
                </c:pt>
                <c:pt idx="21">
                  <c:v>0.50258000000000003</c:v>
                </c:pt>
                <c:pt idx="22">
                  <c:v>0.52190999999999999</c:v>
                </c:pt>
                <c:pt idx="23">
                  <c:v>0.54123999999999994</c:v>
                </c:pt>
                <c:pt idx="24">
                  <c:v>0.56057000000000001</c:v>
                </c:pt>
                <c:pt idx="25">
                  <c:v>0.57989999999999997</c:v>
                </c:pt>
                <c:pt idx="26">
                  <c:v>0.59923000000000004</c:v>
                </c:pt>
                <c:pt idx="27">
                  <c:v>0.61856</c:v>
                </c:pt>
                <c:pt idx="28">
                  <c:v>0.63788999999999996</c:v>
                </c:pt>
                <c:pt idx="29">
                  <c:v>0.65722000000000003</c:v>
                </c:pt>
                <c:pt idx="30">
                  <c:v>0.67654999999999998</c:v>
                </c:pt>
                <c:pt idx="31">
                  <c:v>0.69588000000000005</c:v>
                </c:pt>
                <c:pt idx="32">
                  <c:v>0.71521000000000001</c:v>
                </c:pt>
                <c:pt idx="33">
                  <c:v>0.73453999999999997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76672"/>
        <c:axId val="155273928"/>
      </c:scatterChart>
      <c:valAx>
        <c:axId val="15527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VBAT 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73928"/>
        <c:crosses val="autoZero"/>
        <c:crossBetween val="midCat"/>
      </c:valAx>
      <c:valAx>
        <c:axId val="15527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Dissipation 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76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7400925</xdr:colOff>
      <xdr:row>3</xdr:row>
      <xdr:rowOff>2781300</xdr:rowOff>
    </xdr:to>
    <xdr:pic>
      <xdr:nvPicPr>
        <xdr:cNvPr id="3" name="Picture 2" descr="ONHoriz-2DGreen-Lg.tif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09600"/>
          <a:ext cx="73152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9</xdr:col>
      <xdr:colOff>-1</xdr:colOff>
      <xdr:row>44</xdr:row>
      <xdr:rowOff>178593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11907</xdr:colOff>
      <xdr:row>1</xdr:row>
      <xdr:rowOff>0</xdr:rowOff>
    </xdr:from>
    <xdr:to>
      <xdr:col>26</xdr:col>
      <xdr:colOff>432779</xdr:colOff>
      <xdr:row>25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6313" y="190500"/>
          <a:ext cx="10136372" cy="50292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11906</xdr:rowOff>
    </xdr:from>
    <xdr:to>
      <xdr:col>9</xdr:col>
      <xdr:colOff>11906</xdr:colOff>
      <xdr:row>45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1</xdr:row>
      <xdr:rowOff>0</xdr:rowOff>
    </xdr:from>
    <xdr:to>
      <xdr:col>26</xdr:col>
      <xdr:colOff>420872</xdr:colOff>
      <xdr:row>26</xdr:row>
      <xdr:rowOff>64294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594" y="190500"/>
          <a:ext cx="10136372" cy="50292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9" sqref="A9"/>
    </sheetView>
  </sheetViews>
  <sheetFormatPr defaultRowHeight="15" x14ac:dyDescent="0.25"/>
  <cols>
    <col min="1" max="1" width="111.7109375" customWidth="1"/>
  </cols>
  <sheetData>
    <row r="1" spans="1:1" x14ac:dyDescent="0.25">
      <c r="A1" s="13" t="s">
        <v>34</v>
      </c>
    </row>
    <row r="2" spans="1:1" x14ac:dyDescent="0.25">
      <c r="A2" t="s">
        <v>35</v>
      </c>
    </row>
    <row r="3" spans="1:1" x14ac:dyDescent="0.25">
      <c r="A3" t="s">
        <v>32</v>
      </c>
    </row>
    <row r="4" spans="1:1" ht="276.95" customHeight="1" x14ac:dyDescent="0.25"/>
    <row r="5" spans="1:1" x14ac:dyDescent="0.25">
      <c r="A5" t="s">
        <v>33</v>
      </c>
    </row>
    <row r="8" spans="1:1" x14ac:dyDescent="0.25">
      <c r="A8" t="s">
        <v>39</v>
      </c>
    </row>
    <row r="9" spans="1:1" x14ac:dyDescent="0.25">
      <c r="A9" t="s">
        <v>40</v>
      </c>
    </row>
  </sheetData>
  <sheetProtection algorithmName="SHA-512" hashValue="snyx5RbbnksqOJSMwaGwqyjlD7dGZU+XQD2jtFih3pI/f6SlOXtSUcdfVSOwWIeRYDYsvAcgiCDcDJwPTc2umg==" saltValue="DScOuKS5LV99XU+qSPp95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zoomScale="80" zoomScaleNormal="80" workbookViewId="0">
      <selection activeCell="B9" sqref="B9"/>
    </sheetView>
  </sheetViews>
  <sheetFormatPr defaultRowHeight="15" x14ac:dyDescent="0.25"/>
  <cols>
    <col min="1" max="1" width="24.7109375" style="4" customWidth="1"/>
    <col min="2" max="2" width="9.140625" style="2"/>
    <col min="4" max="4" width="35.7109375" customWidth="1"/>
    <col min="31" max="31" width="9.140625" style="2"/>
    <col min="34" max="34" width="9.140625" customWidth="1"/>
    <col min="35" max="40" width="0.140625" customWidth="1"/>
    <col min="41" max="41" width="9.140625" customWidth="1"/>
  </cols>
  <sheetData>
    <row r="1" spans="1:40" ht="15" customHeight="1" thickBot="1" x14ac:dyDescent="0.3">
      <c r="AI1" s="19" t="s">
        <v>14</v>
      </c>
      <c r="AJ1">
        <v>1.1000000000000001E-3</v>
      </c>
      <c r="AL1" s="20"/>
      <c r="AM1" s="20" t="s">
        <v>29</v>
      </c>
      <c r="AN1" s="20"/>
    </row>
    <row r="2" spans="1:40" ht="15" customHeight="1" x14ac:dyDescent="0.25">
      <c r="A2" s="5"/>
      <c r="B2" s="6" t="s">
        <v>7</v>
      </c>
      <c r="C2" s="7"/>
      <c r="AI2" s="19" t="s">
        <v>15</v>
      </c>
      <c r="AJ2">
        <v>2.7200000000000002E-3</v>
      </c>
      <c r="AL2" s="20"/>
      <c r="AM2" s="20" t="s">
        <v>13</v>
      </c>
      <c r="AN2" s="20" t="s">
        <v>16</v>
      </c>
    </row>
    <row r="3" spans="1:40" ht="15" customHeight="1" x14ac:dyDescent="0.3">
      <c r="A3" s="8"/>
      <c r="B3" s="9" t="s">
        <v>8</v>
      </c>
      <c r="C3" s="10"/>
      <c r="AI3" s="19" t="s">
        <v>36</v>
      </c>
      <c r="AJ3">
        <v>2.7</v>
      </c>
      <c r="AL3" s="20"/>
      <c r="AM3" s="20"/>
      <c r="AN3" s="20"/>
    </row>
    <row r="4" spans="1:40" ht="15" customHeight="1" x14ac:dyDescent="0.25">
      <c r="A4" s="19" t="s">
        <v>19</v>
      </c>
      <c r="B4" s="22">
        <v>0</v>
      </c>
      <c r="C4" s="10" t="s">
        <v>1</v>
      </c>
      <c r="AI4" s="21" t="s">
        <v>24</v>
      </c>
      <c r="AJ4" s="17">
        <v>410000</v>
      </c>
      <c r="AL4" s="20" t="s">
        <v>2</v>
      </c>
      <c r="AM4" s="20"/>
      <c r="AN4" s="20"/>
    </row>
    <row r="5" spans="1:40" ht="15" customHeight="1" x14ac:dyDescent="0.25">
      <c r="A5" s="26" t="s">
        <v>3</v>
      </c>
      <c r="B5" s="22">
        <v>0</v>
      </c>
      <c r="C5" s="10" t="s">
        <v>1</v>
      </c>
      <c r="D5" t="s">
        <v>20</v>
      </c>
      <c r="AI5" t="s">
        <v>10</v>
      </c>
      <c r="AJ5" s="16">
        <f>AJ4*B6*0.000000001</f>
        <v>1.3940000000000001E-3</v>
      </c>
      <c r="AL5" s="2">
        <v>5</v>
      </c>
      <c r="AM5" s="15">
        <f>IF(AJ$24&lt;0.5,AL5*$AJ$1+(5-$AJ$24)*($AJ$2+$AJ$23),AN5)</f>
        <v>3.3569387965300006E-2</v>
      </c>
      <c r="AN5" s="15">
        <f>AL5*($AJ$1+$AJ$2+$AJ$23)</f>
        <v>3.3655000000000004E-2</v>
      </c>
    </row>
    <row r="6" spans="1:40" ht="15" customHeight="1" x14ac:dyDescent="0.35">
      <c r="A6" s="26" t="s">
        <v>5</v>
      </c>
      <c r="B6" s="23">
        <v>3.4</v>
      </c>
      <c r="C6" s="10" t="s">
        <v>0</v>
      </c>
      <c r="D6" t="s">
        <v>30</v>
      </c>
      <c r="AI6" t="s">
        <v>11</v>
      </c>
      <c r="AJ6" s="16">
        <f>AJ4*B7*0.000000001</f>
        <v>1.5170000000000001E-3</v>
      </c>
      <c r="AL6" s="2">
        <v>6</v>
      </c>
      <c r="AM6" s="15">
        <f t="shared" ref="AM6:AM7" si="0">IF(AJ$24&lt;0.5,AL6*$AJ$1+(5-$AJ$24)*($AJ$2+$AJ$23),AN6)</f>
        <v>3.4669387965300003E-2</v>
      </c>
      <c r="AN6" s="15">
        <f t="shared" ref="AN6:AN7" si="1">AL6*($AJ$1+$AJ$2+$AJ$23)</f>
        <v>4.0386000000000005E-2</v>
      </c>
    </row>
    <row r="7" spans="1:40" ht="15" customHeight="1" x14ac:dyDescent="0.35">
      <c r="A7" s="26" t="s">
        <v>6</v>
      </c>
      <c r="B7" s="23">
        <v>3.7</v>
      </c>
      <c r="C7" s="10" t="s">
        <v>0</v>
      </c>
      <c r="D7" t="s">
        <v>31</v>
      </c>
      <c r="AI7" t="s">
        <v>12</v>
      </c>
      <c r="AJ7" s="16">
        <f>AJ5+AJ6</f>
        <v>2.9110000000000004E-3</v>
      </c>
      <c r="AL7" s="2">
        <v>7</v>
      </c>
      <c r="AM7" s="15">
        <f t="shared" si="0"/>
        <v>3.5769387965300006E-2</v>
      </c>
      <c r="AN7" s="15">
        <f t="shared" si="1"/>
        <v>4.7117000000000006E-2</v>
      </c>
    </row>
    <row r="8" spans="1:40" ht="30" customHeight="1" x14ac:dyDescent="0.25">
      <c r="A8" s="28" t="s">
        <v>38</v>
      </c>
      <c r="B8" s="29">
        <v>0</v>
      </c>
      <c r="C8" s="10" t="s">
        <v>4</v>
      </c>
      <c r="D8" s="18" t="s">
        <v>21</v>
      </c>
      <c r="AI8" t="s">
        <v>17</v>
      </c>
      <c r="AJ8" s="16">
        <f>($AJ$2+AJ7)*($B$8+$AJ$3)</f>
        <v>1.5203700000000002E-2</v>
      </c>
      <c r="AL8" s="2">
        <v>8</v>
      </c>
      <c r="AM8" s="15">
        <f>IF(AJ$18&lt;0.5,AL8*$AJ$1+(5-$AJ$18)*($AJ$2+AJ$17),AN8)</f>
        <v>3.7881929739427174E-2</v>
      </c>
      <c r="AN8" s="15">
        <f t="shared" ref="AN8:AN19" si="2">AL8*($AJ$1+$AJ$2+$AJ$17)</f>
        <v>5.5478160000000006E-2</v>
      </c>
    </row>
    <row r="9" spans="1:40" ht="30" customHeight="1" thickBot="1" x14ac:dyDescent="0.3">
      <c r="A9" s="27" t="s">
        <v>41</v>
      </c>
      <c r="B9" s="24">
        <f>IF(AJ$8&lt;0.5,(AJ2+AJ17)*1000,0)</f>
        <v>5.8347700000000007</v>
      </c>
      <c r="C9" s="11" t="s">
        <v>42</v>
      </c>
      <c r="D9" s="18"/>
      <c r="AJ9" s="16"/>
      <c r="AL9" s="2"/>
      <c r="AM9" s="15"/>
      <c r="AN9" s="15"/>
    </row>
    <row r="10" spans="1:40" ht="15" customHeight="1" thickBot="1" x14ac:dyDescent="0.3">
      <c r="A10" s="4" t="s">
        <v>23</v>
      </c>
      <c r="B10" s="25">
        <f>AI12</f>
        <v>438700</v>
      </c>
      <c r="C10" s="14" t="s">
        <v>1</v>
      </c>
      <c r="AL10" s="2">
        <v>9</v>
      </c>
      <c r="AM10" s="15">
        <f t="shared" ref="AM10:AM19" si="3">IF(AJ$18&lt;0.5,AL10*$AJ$1+(5-$AJ$18)*($AJ$2+AJ$17),AN10)</f>
        <v>3.8981929739427171E-2</v>
      </c>
      <c r="AN10" s="15">
        <f t="shared" si="2"/>
        <v>6.2412930000000005E-2</v>
      </c>
    </row>
    <row r="11" spans="1:40" ht="15" customHeight="1" x14ac:dyDescent="0.25">
      <c r="AI11" s="13" t="s">
        <v>22</v>
      </c>
      <c r="AL11" s="2">
        <v>10</v>
      </c>
      <c r="AM11" s="15">
        <f t="shared" si="3"/>
        <v>4.0081929739427175E-2</v>
      </c>
      <c r="AN11" s="15">
        <f t="shared" si="2"/>
        <v>6.9347700000000012E-2</v>
      </c>
    </row>
    <row r="12" spans="1:40" ht="15" customHeight="1" x14ac:dyDescent="0.25">
      <c r="AI12">
        <f>IF(AND(B5&gt;=369000,B5&lt;=512000),B5,IF(AND(B4&gt;=369000,B4&lt;=512000),1.07*B4,1.07*410000))</f>
        <v>438700</v>
      </c>
      <c r="AL12" s="2">
        <v>11</v>
      </c>
      <c r="AM12" s="15">
        <f t="shared" si="3"/>
        <v>4.1181929739427171E-2</v>
      </c>
      <c r="AN12" s="15">
        <f t="shared" si="2"/>
        <v>7.6282470000000005E-2</v>
      </c>
    </row>
    <row r="13" spans="1:40" ht="15" customHeight="1" x14ac:dyDescent="0.25">
      <c r="AL13" s="2">
        <v>12</v>
      </c>
      <c r="AM13" s="15">
        <f>IF(AJ$18&lt;0.5,AL13*$AJ$1+(5-$AJ$18)*($AJ$2+AJ$17),AN13)</f>
        <v>4.2281929739427168E-2</v>
      </c>
      <c r="AN13" s="15">
        <f t="shared" si="2"/>
        <v>8.3217240000000012E-2</v>
      </c>
    </row>
    <row r="14" spans="1:40" ht="15" customHeight="1" x14ac:dyDescent="0.25">
      <c r="AI14" s="13" t="s">
        <v>27</v>
      </c>
      <c r="AJ14" s="12"/>
      <c r="AL14" s="2">
        <v>13</v>
      </c>
      <c r="AM14" s="15">
        <f t="shared" si="3"/>
        <v>4.3381929739427172E-2</v>
      </c>
      <c r="AN14" s="15">
        <f t="shared" si="2"/>
        <v>9.0152010000000005E-2</v>
      </c>
    </row>
    <row r="15" spans="1:40" ht="15" customHeight="1" x14ac:dyDescent="0.25">
      <c r="AI15" t="s">
        <v>10</v>
      </c>
      <c r="AJ15" s="16">
        <f>$AI$12*B6*0.000000001</f>
        <v>1.4915800000000002E-3</v>
      </c>
      <c r="AL15" s="2">
        <v>14</v>
      </c>
      <c r="AM15" s="15">
        <f t="shared" si="3"/>
        <v>4.4481929739427176E-2</v>
      </c>
      <c r="AN15" s="15">
        <f t="shared" si="2"/>
        <v>9.7086780000000011E-2</v>
      </c>
    </row>
    <row r="16" spans="1:40" ht="15" customHeight="1" x14ac:dyDescent="0.25">
      <c r="AI16" t="s">
        <v>11</v>
      </c>
      <c r="AJ16" s="16">
        <f>$AI$12*B7*0.000000001</f>
        <v>1.62319E-3</v>
      </c>
      <c r="AL16" s="2">
        <v>15</v>
      </c>
      <c r="AM16" s="15">
        <f t="shared" si="3"/>
        <v>4.5581929739427172E-2</v>
      </c>
      <c r="AN16" s="15">
        <f t="shared" si="2"/>
        <v>0.10402155</v>
      </c>
    </row>
    <row r="17" spans="32:40" ht="15" customHeight="1" x14ac:dyDescent="0.25">
      <c r="AI17" t="s">
        <v>12</v>
      </c>
      <c r="AJ17" s="16">
        <f>AJ15+AJ16</f>
        <v>3.1147700000000002E-3</v>
      </c>
      <c r="AL17" s="2">
        <v>16</v>
      </c>
      <c r="AM17" s="15">
        <f t="shared" si="3"/>
        <v>4.6681929739427169E-2</v>
      </c>
      <c r="AN17" s="15">
        <f t="shared" si="2"/>
        <v>0.11095632000000001</v>
      </c>
    </row>
    <row r="18" spans="32:40" ht="15" customHeight="1" x14ac:dyDescent="0.25">
      <c r="AF18" s="13"/>
      <c r="AI18" t="s">
        <v>17</v>
      </c>
      <c r="AJ18" s="16">
        <f>($AJ$2+AJ17)*($B$8+$AJ$3)</f>
        <v>1.5753879000000002E-2</v>
      </c>
      <c r="AL18" s="2">
        <v>17</v>
      </c>
      <c r="AM18" s="15">
        <f t="shared" si="3"/>
        <v>4.7781929739427173E-2</v>
      </c>
      <c r="AN18" s="15">
        <f t="shared" si="2"/>
        <v>0.11789109000000002</v>
      </c>
    </row>
    <row r="19" spans="32:40" ht="15" customHeight="1" x14ac:dyDescent="0.25">
      <c r="AL19" s="2">
        <v>18</v>
      </c>
      <c r="AM19" s="15">
        <f t="shared" si="3"/>
        <v>4.8881929739427177E-2</v>
      </c>
      <c r="AN19" s="15">
        <f t="shared" si="2"/>
        <v>0.12482586000000001</v>
      </c>
    </row>
    <row r="20" spans="32:40" ht="15" customHeight="1" x14ac:dyDescent="0.25">
      <c r="AI20" s="13" t="s">
        <v>28</v>
      </c>
      <c r="AJ20" s="12"/>
      <c r="AL20" s="2">
        <v>19</v>
      </c>
      <c r="AM20" s="15">
        <f t="shared" ref="AM20:AM38" si="4">IF(AJ$8&lt;0.5,AL20*$AJ$1+(5-$AJ$8)*($AJ$2+AJ$7),AN20)</f>
        <v>4.896938796530001E-2</v>
      </c>
      <c r="AN20" s="15">
        <f>AL20*($AJ$1+$AJ$2+$AJ$7)</f>
        <v>0.12788900000000003</v>
      </c>
    </row>
    <row r="21" spans="32:40" ht="15" customHeight="1" x14ac:dyDescent="0.25">
      <c r="AI21" t="s">
        <v>10</v>
      </c>
      <c r="AJ21" s="16">
        <f>410000*B6*0.000000001</f>
        <v>1.3940000000000001E-3</v>
      </c>
      <c r="AL21" s="2">
        <v>20</v>
      </c>
      <c r="AM21" s="15">
        <f t="shared" si="4"/>
        <v>5.0069387965300007E-2</v>
      </c>
      <c r="AN21" s="15">
        <f t="shared" ref="AN21:AN39" si="5">AL21*($AJ$1+$AJ$2+$AJ$7)</f>
        <v>0.13462000000000002</v>
      </c>
    </row>
    <row r="22" spans="32:40" ht="15" customHeight="1" x14ac:dyDescent="0.25">
      <c r="AI22" t="s">
        <v>11</v>
      </c>
      <c r="AJ22" s="16">
        <f>410000*B7*0.000000001</f>
        <v>1.5170000000000001E-3</v>
      </c>
      <c r="AL22" s="2">
        <v>21</v>
      </c>
      <c r="AM22" s="15">
        <f t="shared" si="4"/>
        <v>5.1169387965300003E-2</v>
      </c>
      <c r="AN22" s="15">
        <f t="shared" si="5"/>
        <v>0.141351</v>
      </c>
    </row>
    <row r="23" spans="32:40" ht="15" customHeight="1" x14ac:dyDescent="0.25">
      <c r="AI23" t="s">
        <v>12</v>
      </c>
      <c r="AJ23" s="16">
        <f>AJ21+AJ22</f>
        <v>2.9110000000000004E-3</v>
      </c>
      <c r="AL23" s="2">
        <v>22</v>
      </c>
      <c r="AM23" s="15">
        <f t="shared" si="4"/>
        <v>5.2269387965300007E-2</v>
      </c>
      <c r="AN23" s="15">
        <f t="shared" si="5"/>
        <v>0.14808200000000002</v>
      </c>
    </row>
    <row r="24" spans="32:40" ht="15" customHeight="1" x14ac:dyDescent="0.25">
      <c r="AF24" s="13"/>
      <c r="AI24" t="s">
        <v>17</v>
      </c>
      <c r="AJ24" s="16">
        <f>($AJ$2+AJ23)*($B$8+$AJ$3)</f>
        <v>1.5203700000000002E-2</v>
      </c>
      <c r="AL24" s="2">
        <v>23</v>
      </c>
      <c r="AM24" s="15">
        <f t="shared" si="4"/>
        <v>5.3369387965300011E-2</v>
      </c>
      <c r="AN24" s="15">
        <f t="shared" si="5"/>
        <v>0.15481300000000003</v>
      </c>
    </row>
    <row r="25" spans="32:40" ht="15" customHeight="1" x14ac:dyDescent="0.25">
      <c r="AL25" s="2">
        <v>24</v>
      </c>
      <c r="AM25" s="15">
        <f t="shared" si="4"/>
        <v>5.4469387965300001E-2</v>
      </c>
      <c r="AN25" s="15">
        <f t="shared" si="5"/>
        <v>0.16154400000000002</v>
      </c>
    </row>
    <row r="26" spans="32:40" ht="15" customHeight="1" x14ac:dyDescent="0.25">
      <c r="AL26" s="2">
        <v>25</v>
      </c>
      <c r="AM26" s="15">
        <f t="shared" si="4"/>
        <v>5.5569387965300004E-2</v>
      </c>
      <c r="AN26" s="15">
        <f t="shared" si="5"/>
        <v>0.16827500000000001</v>
      </c>
    </row>
    <row r="27" spans="32:40" ht="15" customHeight="1" x14ac:dyDescent="0.25">
      <c r="AL27" s="2">
        <v>26</v>
      </c>
      <c r="AM27" s="15">
        <f t="shared" si="4"/>
        <v>5.6669387965300008E-2</v>
      </c>
      <c r="AN27" s="15">
        <f t="shared" si="5"/>
        <v>0.17500600000000002</v>
      </c>
    </row>
    <row r="28" spans="32:40" ht="15" customHeight="1" x14ac:dyDescent="0.25">
      <c r="AI28" s="13"/>
      <c r="AL28" s="2">
        <v>27</v>
      </c>
      <c r="AM28" s="15">
        <f t="shared" si="4"/>
        <v>5.7769387965300005E-2</v>
      </c>
      <c r="AN28" s="15">
        <f t="shared" si="5"/>
        <v>0.18173700000000004</v>
      </c>
    </row>
    <row r="29" spans="32:40" ht="15" customHeight="1" x14ac:dyDescent="0.25">
      <c r="AL29" s="2">
        <v>28</v>
      </c>
      <c r="AM29" s="15">
        <f t="shared" si="4"/>
        <v>5.8869387965300002E-2</v>
      </c>
      <c r="AN29" s="15">
        <f t="shared" si="5"/>
        <v>0.18846800000000002</v>
      </c>
    </row>
    <row r="30" spans="32:40" ht="15" customHeight="1" x14ac:dyDescent="0.25">
      <c r="AL30" s="2">
        <v>29</v>
      </c>
      <c r="AM30" s="15">
        <f t="shared" si="4"/>
        <v>5.9969387965300006E-2</v>
      </c>
      <c r="AN30" s="15">
        <f t="shared" si="5"/>
        <v>0.19519900000000001</v>
      </c>
    </row>
    <row r="31" spans="32:40" ht="15" customHeight="1" x14ac:dyDescent="0.25">
      <c r="AL31" s="2">
        <v>30</v>
      </c>
      <c r="AM31" s="15">
        <f t="shared" si="4"/>
        <v>6.1069387965300009E-2</v>
      </c>
      <c r="AN31" s="15">
        <f t="shared" si="5"/>
        <v>0.20193000000000003</v>
      </c>
    </row>
    <row r="32" spans="32:40" ht="15" customHeight="1" x14ac:dyDescent="0.25">
      <c r="AJ32" s="12"/>
      <c r="AL32" s="2">
        <v>31</v>
      </c>
      <c r="AM32" s="15">
        <f t="shared" si="4"/>
        <v>6.2169387965300013E-2</v>
      </c>
      <c r="AN32" s="15">
        <f t="shared" si="5"/>
        <v>0.20866100000000004</v>
      </c>
    </row>
    <row r="33" spans="2:40" ht="15" customHeight="1" x14ac:dyDescent="0.25">
      <c r="B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L33" s="2">
        <v>32</v>
      </c>
      <c r="AM33" s="15">
        <f t="shared" si="4"/>
        <v>6.3269387965300003E-2</v>
      </c>
      <c r="AN33" s="15">
        <f t="shared" si="5"/>
        <v>0.21539200000000003</v>
      </c>
    </row>
    <row r="34" spans="2:40" ht="15" customHeight="1" x14ac:dyDescent="0.25">
      <c r="B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L34" s="2">
        <v>33</v>
      </c>
      <c r="AM34" s="15">
        <f t="shared" si="4"/>
        <v>6.4369387965300007E-2</v>
      </c>
      <c r="AN34" s="15">
        <f t="shared" si="5"/>
        <v>0.22212300000000001</v>
      </c>
    </row>
    <row r="35" spans="2:40" ht="15" customHeight="1" x14ac:dyDescent="0.25">
      <c r="AL35" s="2">
        <v>34</v>
      </c>
      <c r="AM35" s="15">
        <f t="shared" si="4"/>
        <v>6.546938796530001E-2</v>
      </c>
      <c r="AN35" s="15">
        <f t="shared" si="5"/>
        <v>0.22885400000000003</v>
      </c>
    </row>
    <row r="36" spans="2:40" ht="15" customHeight="1" x14ac:dyDescent="0.25">
      <c r="AL36" s="2">
        <v>35</v>
      </c>
      <c r="AM36" s="15">
        <f t="shared" si="4"/>
        <v>6.65693879653E-2</v>
      </c>
      <c r="AN36" s="15">
        <f t="shared" si="5"/>
        <v>0.23558500000000004</v>
      </c>
    </row>
    <row r="37" spans="2:40" ht="15" customHeight="1" x14ac:dyDescent="0.25">
      <c r="AL37" s="2">
        <v>36</v>
      </c>
      <c r="AM37" s="15">
        <f t="shared" si="4"/>
        <v>6.7669387965300004E-2</v>
      </c>
      <c r="AN37" s="15">
        <f t="shared" si="5"/>
        <v>0.24231600000000003</v>
      </c>
    </row>
    <row r="38" spans="2:40" ht="15" customHeight="1" x14ac:dyDescent="0.25">
      <c r="AL38" s="2">
        <v>37</v>
      </c>
      <c r="AM38" s="15">
        <f t="shared" si="4"/>
        <v>6.8769387965300008E-2</v>
      </c>
      <c r="AN38" s="15">
        <f t="shared" si="5"/>
        <v>0.24904700000000002</v>
      </c>
    </row>
    <row r="39" spans="2:40" ht="15" customHeight="1" x14ac:dyDescent="0.25">
      <c r="AL39" s="2">
        <v>38</v>
      </c>
      <c r="AM39" s="15">
        <f>IF(AJ$8&lt;0.5,AL39*$AJ$1+(5-$AJ$8)*($AJ$2+AJ$7),AN39)</f>
        <v>6.9869387965300012E-2</v>
      </c>
      <c r="AN39" s="15">
        <f t="shared" si="5"/>
        <v>0.25577800000000006</v>
      </c>
    </row>
    <row r="40" spans="2:40" ht="15" customHeight="1" x14ac:dyDescent="0.25">
      <c r="AL40" s="2"/>
    </row>
    <row r="41" spans="2:40" ht="15" customHeight="1" x14ac:dyDescent="0.25">
      <c r="B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40" ht="15" customHeight="1" x14ac:dyDescent="0.25"/>
    <row r="43" spans="2:40" ht="15" customHeight="1" x14ac:dyDescent="0.25"/>
    <row r="44" spans="2:40" ht="15" customHeight="1" x14ac:dyDescent="0.25"/>
    <row r="45" spans="2:40" ht="15" customHeight="1" x14ac:dyDescent="0.25">
      <c r="B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40" ht="15" customHeight="1" x14ac:dyDescent="0.25"/>
  </sheetData>
  <sheetProtection algorithmName="SHA-512" hashValue="kyd7C5ttaLgkENlkyz3CDdA05v9fRMhSMJVm2SGX2m+wZmr9BoZgOA3pBDSLaBS3y9iNNGm0R6FirLZMoU5pgQ==" saltValue="rG/3KWcPbBeuwWq4ItY/UA==" spinCount="100000" sheet="1" objects="1" scenarios="1"/>
  <conditionalFormatting sqref="AJ8:AJ9">
    <cfRule type="colorScale" priority="9">
      <colorScale>
        <cfvo type="num" val="0.5"/>
        <cfvo type="max"/>
        <color theme="0"/>
        <color rgb="FFFF0000"/>
      </colorScale>
    </cfRule>
    <cfRule type="aboveAverage" priority="10"/>
  </conditionalFormatting>
  <conditionalFormatting sqref="AJ18">
    <cfRule type="colorScale" priority="5">
      <colorScale>
        <cfvo type="num" val="0.5"/>
        <cfvo type="max"/>
        <color theme="0"/>
        <color rgb="FFFF0000"/>
      </colorScale>
    </cfRule>
    <cfRule type="aboveAverage" priority="6"/>
  </conditionalFormatting>
  <conditionalFormatting sqref="AJ32">
    <cfRule type="colorScale" priority="3">
      <colorScale>
        <cfvo type="num" val="0.5"/>
        <cfvo type="max"/>
        <color theme="0"/>
        <color rgb="FFFF0000"/>
      </colorScale>
    </cfRule>
    <cfRule type="aboveAverage" priority="4"/>
  </conditionalFormatting>
  <conditionalFormatting sqref="AJ24">
    <cfRule type="colorScale" priority="1">
      <colorScale>
        <cfvo type="num" val="0.5"/>
        <cfvo type="max"/>
        <color theme="0"/>
        <color rgb="FFFF0000"/>
      </colorScale>
    </cfRule>
    <cfRule type="aboveAverage" priority="2"/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zoomScale="80" zoomScaleNormal="80" workbookViewId="0">
      <selection activeCell="B9" sqref="B9"/>
    </sheetView>
  </sheetViews>
  <sheetFormatPr defaultRowHeight="15" x14ac:dyDescent="0.25"/>
  <cols>
    <col min="1" max="1" width="24.7109375" style="4" customWidth="1"/>
    <col min="2" max="2" width="8.7109375" style="2" bestFit="1" customWidth="1"/>
    <col min="4" max="4" width="35.7109375" customWidth="1"/>
    <col min="31" max="31" width="9.140625" style="2"/>
    <col min="34" max="34" width="9.140625" customWidth="1"/>
    <col min="35" max="40" width="0.140625" customWidth="1"/>
    <col min="41" max="41" width="9.140625" customWidth="1"/>
  </cols>
  <sheetData>
    <row r="1" spans="1:40" ht="15" customHeight="1" thickBot="1" x14ac:dyDescent="0.3">
      <c r="AI1" s="18" t="s">
        <v>14</v>
      </c>
      <c r="AJ1" s="18">
        <v>1.2800000000000001E-3</v>
      </c>
      <c r="AK1" s="18"/>
      <c r="AL1" s="18"/>
      <c r="AM1" s="18" t="s">
        <v>18</v>
      </c>
      <c r="AN1" s="18"/>
    </row>
    <row r="2" spans="1:40" ht="15" customHeight="1" x14ac:dyDescent="0.25">
      <c r="A2" s="5"/>
      <c r="B2" s="6" t="s">
        <v>7</v>
      </c>
      <c r="C2" s="7"/>
      <c r="AI2" s="18" t="s">
        <v>15</v>
      </c>
      <c r="AJ2" s="18">
        <v>1.095E-2</v>
      </c>
      <c r="AK2" s="18"/>
      <c r="AL2" s="18"/>
      <c r="AM2" s="18" t="s">
        <v>13</v>
      </c>
      <c r="AN2" s="18" t="s">
        <v>16</v>
      </c>
    </row>
    <row r="3" spans="1:40" ht="15" customHeight="1" x14ac:dyDescent="0.3">
      <c r="A3" s="8"/>
      <c r="B3" s="9" t="s">
        <v>8</v>
      </c>
      <c r="C3" s="10"/>
      <c r="AI3" t="s">
        <v>37</v>
      </c>
      <c r="AJ3">
        <v>2.79</v>
      </c>
    </row>
    <row r="4" spans="1:40" ht="15" customHeight="1" x14ac:dyDescent="0.25">
      <c r="A4" s="19" t="s">
        <v>19</v>
      </c>
      <c r="B4" s="22">
        <v>0</v>
      </c>
      <c r="C4" s="10" t="s">
        <v>1</v>
      </c>
      <c r="AI4" s="13" t="s">
        <v>9</v>
      </c>
      <c r="AJ4" s="17">
        <v>1000000</v>
      </c>
      <c r="AL4" s="20" t="s">
        <v>2</v>
      </c>
    </row>
    <row r="5" spans="1:40" ht="15" customHeight="1" x14ac:dyDescent="0.25">
      <c r="A5" s="26" t="s">
        <v>3</v>
      </c>
      <c r="B5" s="22">
        <v>0</v>
      </c>
      <c r="C5" s="10" t="s">
        <v>1</v>
      </c>
      <c r="D5" t="s">
        <v>20</v>
      </c>
      <c r="AI5" t="s">
        <v>10</v>
      </c>
      <c r="AJ5" s="16">
        <f>AJ4*B6*0.000000001</f>
        <v>3.4000000000000002E-3</v>
      </c>
      <c r="AL5" s="2">
        <v>5</v>
      </c>
      <c r="AM5" s="15">
        <f>IF(AJ$24&lt;0.5,AL5*$AJ$1+(5-$AJ$24)*($AJ$2+$AJ$23),AN5)</f>
        <v>0.13038526222499999</v>
      </c>
      <c r="AN5" s="15">
        <f>AL5*($AJ$1+$AJ$2+$AJ$23)</f>
        <v>0.13215000000000002</v>
      </c>
    </row>
    <row r="6" spans="1:40" ht="15" customHeight="1" x14ac:dyDescent="0.35">
      <c r="A6" s="26" t="s">
        <v>5</v>
      </c>
      <c r="B6" s="23">
        <v>3.4</v>
      </c>
      <c r="C6" s="10" t="s">
        <v>0</v>
      </c>
      <c r="D6" t="s">
        <v>30</v>
      </c>
      <c r="AI6" t="s">
        <v>11</v>
      </c>
      <c r="AJ6" s="16">
        <f>AJ4*B7*0.000000001</f>
        <v>3.7000000000000002E-3</v>
      </c>
      <c r="AL6" s="2">
        <v>6</v>
      </c>
      <c r="AM6" s="15">
        <f t="shared" ref="AM6:AM7" si="0">IF(AJ$24&lt;0.5,AL6*$AJ$1+(5-$AJ$24)*($AJ$2+$AJ$23),AN6)</f>
        <v>0.131665262225</v>
      </c>
      <c r="AN6" s="15">
        <f t="shared" ref="AN6:AN7" si="1">AL6*($AJ$1+$AJ$2+$AJ$23)</f>
        <v>0.15858</v>
      </c>
    </row>
    <row r="7" spans="1:40" ht="15" customHeight="1" x14ac:dyDescent="0.35">
      <c r="A7" s="26" t="s">
        <v>6</v>
      </c>
      <c r="B7" s="23">
        <v>3.7</v>
      </c>
      <c r="C7" s="10" t="s">
        <v>0</v>
      </c>
      <c r="D7" t="s">
        <v>31</v>
      </c>
      <c r="AI7" t="s">
        <v>12</v>
      </c>
      <c r="AJ7" s="16">
        <f>AJ5+AJ6</f>
        <v>7.1000000000000004E-3</v>
      </c>
      <c r="AL7" s="2">
        <v>7</v>
      </c>
      <c r="AM7" s="15">
        <f t="shared" si="0"/>
        <v>0.132945262225</v>
      </c>
      <c r="AN7" s="15">
        <f t="shared" si="1"/>
        <v>0.18501000000000001</v>
      </c>
    </row>
    <row r="8" spans="1:40" ht="15" customHeight="1" x14ac:dyDescent="0.25">
      <c r="A8" s="28" t="s">
        <v>38</v>
      </c>
      <c r="B8" s="29">
        <v>0</v>
      </c>
      <c r="C8" s="10" t="s">
        <v>4</v>
      </c>
      <c r="D8" s="18" t="s">
        <v>21</v>
      </c>
      <c r="AI8" t="s">
        <v>17</v>
      </c>
      <c r="AJ8" s="16">
        <f>(AJ7+$AJ$2)*($B$8+$AJ$3)</f>
        <v>5.0359500000000001E-2</v>
      </c>
      <c r="AL8" s="2">
        <v>8</v>
      </c>
      <c r="AM8" s="15">
        <f>IF(AJ$18&lt;0.5,AL8*$AJ$1+(5-$AJ$18)*($AJ$2+AJ$17),AN8)</f>
        <v>0.13905301062656</v>
      </c>
      <c r="AN8" s="15">
        <f t="shared" ref="AN8:AN19" si="2">AL8*($AJ$1+$AJ$2+$AJ$17)</f>
        <v>0.21939199999999998</v>
      </c>
    </row>
    <row r="9" spans="1:40" ht="30.75" thickBot="1" x14ac:dyDescent="0.3">
      <c r="A9" s="27" t="s">
        <v>41</v>
      </c>
      <c r="B9" s="33">
        <f>IF(AJ$8&lt;0.5,(AJ2+AJ17)*1000,0)</f>
        <v>26.144000000000002</v>
      </c>
      <c r="C9" s="32" t="s">
        <v>42</v>
      </c>
      <c r="D9" s="18"/>
      <c r="AJ9" s="16"/>
      <c r="AL9" s="2"/>
      <c r="AM9" s="15"/>
      <c r="AN9" s="15"/>
    </row>
    <row r="10" spans="1:40" ht="15" customHeight="1" thickBot="1" x14ac:dyDescent="0.3">
      <c r="A10" s="4" t="s">
        <v>23</v>
      </c>
      <c r="B10" s="30">
        <f>AI12</f>
        <v>2140000</v>
      </c>
      <c r="C10" s="31" t="s">
        <v>1</v>
      </c>
      <c r="AL10" s="2">
        <v>9</v>
      </c>
      <c r="AM10" s="15">
        <f t="shared" ref="AM10:AM19" si="3">IF(AJ$18&lt;0.5,AL10*$AJ$1+(5-$AJ$18)*($AJ$2+AJ$17),AN10)</f>
        <v>0.14033301062656001</v>
      </c>
      <c r="AN10" s="15">
        <f t="shared" si="2"/>
        <v>0.24681599999999998</v>
      </c>
    </row>
    <row r="11" spans="1:40" ht="15" customHeight="1" x14ac:dyDescent="0.25">
      <c r="AI11" s="13" t="s">
        <v>22</v>
      </c>
      <c r="AL11" s="2">
        <v>10</v>
      </c>
      <c r="AM11" s="15">
        <f t="shared" si="3"/>
        <v>0.14161301062656001</v>
      </c>
      <c r="AN11" s="15">
        <f t="shared" si="2"/>
        <v>0.27423999999999998</v>
      </c>
    </row>
    <row r="12" spans="1:40" ht="15" customHeight="1" x14ac:dyDescent="0.25">
      <c r="AI12">
        <f>IF(AND(B5&gt;=1800000,B5&lt;=2500000),B5,IF(AND(B4&gt;=1800000,B4&lt;=2500000),1.07*B4,1.07*2000000))</f>
        <v>2140000</v>
      </c>
      <c r="AL12" s="2">
        <v>11</v>
      </c>
      <c r="AM12" s="15">
        <f t="shared" si="3"/>
        <v>0.14289301062656001</v>
      </c>
      <c r="AN12" s="15">
        <f t="shared" si="2"/>
        <v>0.30166399999999999</v>
      </c>
    </row>
    <row r="13" spans="1:40" ht="15" customHeight="1" x14ac:dyDescent="0.25">
      <c r="AL13" s="2">
        <v>12</v>
      </c>
      <c r="AM13" s="15">
        <f t="shared" si="3"/>
        <v>0.14417301062656002</v>
      </c>
      <c r="AN13" s="15">
        <f t="shared" si="2"/>
        <v>0.32908799999999994</v>
      </c>
    </row>
    <row r="14" spans="1:40" ht="15" customHeight="1" x14ac:dyDescent="0.25">
      <c r="AI14" s="13" t="s">
        <v>25</v>
      </c>
      <c r="AJ14" s="12"/>
      <c r="AL14" s="2">
        <v>13</v>
      </c>
      <c r="AM14" s="15">
        <f t="shared" si="3"/>
        <v>0.14545301062656002</v>
      </c>
      <c r="AN14" s="15">
        <f t="shared" si="2"/>
        <v>0.35651199999999994</v>
      </c>
    </row>
    <row r="15" spans="1:40" ht="15" customHeight="1" x14ac:dyDescent="0.25">
      <c r="AI15" t="s">
        <v>10</v>
      </c>
      <c r="AJ15" s="16">
        <f>$AI$12*B6*0.000000001</f>
        <v>7.2760000000000003E-3</v>
      </c>
      <c r="AL15" s="2">
        <v>14</v>
      </c>
      <c r="AM15" s="15">
        <f t="shared" si="3"/>
        <v>0.14673301062656</v>
      </c>
      <c r="AN15" s="15">
        <f t="shared" si="2"/>
        <v>0.38393599999999994</v>
      </c>
    </row>
    <row r="16" spans="1:40" ht="15" customHeight="1" x14ac:dyDescent="0.25">
      <c r="AI16" t="s">
        <v>11</v>
      </c>
      <c r="AJ16" s="16">
        <f>$AI$12*B7*0.000000001</f>
        <v>7.9179999999999997E-3</v>
      </c>
      <c r="AL16" s="2">
        <v>15</v>
      </c>
      <c r="AM16" s="15">
        <f t="shared" si="3"/>
        <v>0.14801301062656</v>
      </c>
      <c r="AN16" s="15">
        <f t="shared" si="2"/>
        <v>0.41135999999999995</v>
      </c>
    </row>
    <row r="17" spans="35:40" ht="15" customHeight="1" x14ac:dyDescent="0.25">
      <c r="AI17" t="s">
        <v>12</v>
      </c>
      <c r="AJ17" s="16">
        <f>AJ15+AJ16</f>
        <v>1.5193999999999999E-2</v>
      </c>
      <c r="AL17" s="2">
        <v>16</v>
      </c>
      <c r="AM17" s="15">
        <f t="shared" si="3"/>
        <v>0.14929301062656</v>
      </c>
      <c r="AN17" s="15">
        <f t="shared" si="2"/>
        <v>0.43878399999999995</v>
      </c>
    </row>
    <row r="18" spans="35:40" ht="15" customHeight="1" x14ac:dyDescent="0.25">
      <c r="AI18" t="s">
        <v>17</v>
      </c>
      <c r="AJ18" s="16">
        <f>($AJ$2+AJ17)*($B$8+$AJ$3)</f>
        <v>7.2941760000000008E-2</v>
      </c>
      <c r="AL18" s="2">
        <v>17</v>
      </c>
      <c r="AM18" s="15">
        <f t="shared" si="3"/>
        <v>0.15057301062656001</v>
      </c>
      <c r="AN18" s="15">
        <f t="shared" si="2"/>
        <v>0.46620799999999996</v>
      </c>
    </row>
    <row r="19" spans="35:40" ht="15" customHeight="1" x14ac:dyDescent="0.25">
      <c r="AL19" s="2">
        <v>18</v>
      </c>
      <c r="AM19" s="15">
        <f t="shared" si="3"/>
        <v>0.15185301062656001</v>
      </c>
      <c r="AN19" s="15">
        <f t="shared" si="2"/>
        <v>0.49363199999999996</v>
      </c>
    </row>
    <row r="20" spans="35:40" ht="15" customHeight="1" x14ac:dyDescent="0.25">
      <c r="AI20" s="13" t="s">
        <v>26</v>
      </c>
      <c r="AJ20" s="12"/>
      <c r="AL20" s="2">
        <v>19</v>
      </c>
      <c r="AM20" s="15">
        <f t="shared" ref="AM20:AM39" si="4">IF(AJ$8&lt;0.5,AL20*$AJ$1+(5-$AJ$8)*($AJ$2+AJ$7),AN20)</f>
        <v>0.11366101102500001</v>
      </c>
      <c r="AN20" s="15">
        <f>AL20*($AJ$1+$AJ$2+$AJ$7)</f>
        <v>0.36726999999999999</v>
      </c>
    </row>
    <row r="21" spans="35:40" ht="15" customHeight="1" x14ac:dyDescent="0.25">
      <c r="AI21" t="s">
        <v>10</v>
      </c>
      <c r="AJ21" s="16">
        <f>2000000*B6*0.000000001</f>
        <v>6.8000000000000005E-3</v>
      </c>
      <c r="AL21" s="2">
        <v>20</v>
      </c>
      <c r="AM21" s="15">
        <f t="shared" si="4"/>
        <v>0.114941011025</v>
      </c>
      <c r="AN21" s="15">
        <f t="shared" ref="AN21:AN39" si="5">AL21*($AJ$1+$AJ$2+$AJ$7)</f>
        <v>0.3866</v>
      </c>
    </row>
    <row r="22" spans="35:40" ht="15" customHeight="1" x14ac:dyDescent="0.25">
      <c r="AI22" t="s">
        <v>11</v>
      </c>
      <c r="AJ22" s="16">
        <f>2000000*B7*0.000000001</f>
        <v>7.4000000000000003E-3</v>
      </c>
      <c r="AL22" s="2">
        <v>21</v>
      </c>
      <c r="AM22" s="15">
        <f t="shared" si="4"/>
        <v>0.116221011025</v>
      </c>
      <c r="AN22" s="15">
        <f t="shared" si="5"/>
        <v>0.40593000000000001</v>
      </c>
    </row>
    <row r="23" spans="35:40" ht="15" customHeight="1" x14ac:dyDescent="0.25">
      <c r="AI23" t="s">
        <v>12</v>
      </c>
      <c r="AJ23" s="16">
        <f>AJ21+AJ22</f>
        <v>1.4200000000000001E-2</v>
      </c>
      <c r="AL23" s="2">
        <v>22</v>
      </c>
      <c r="AM23" s="15">
        <f t="shared" si="4"/>
        <v>0.117501011025</v>
      </c>
      <c r="AN23" s="15">
        <f t="shared" si="5"/>
        <v>0.42525999999999997</v>
      </c>
    </row>
    <row r="24" spans="35:40" ht="15" customHeight="1" x14ac:dyDescent="0.25">
      <c r="AI24" t="s">
        <v>17</v>
      </c>
      <c r="AJ24" s="16">
        <f>($AJ$2+AJ23)*($B$8+$AJ$3)</f>
        <v>7.0168499999999995E-2</v>
      </c>
      <c r="AL24" s="2">
        <v>23</v>
      </c>
      <c r="AM24" s="15">
        <f t="shared" si="4"/>
        <v>0.11878101102499999</v>
      </c>
      <c r="AN24" s="15">
        <f t="shared" si="5"/>
        <v>0.44458999999999999</v>
      </c>
    </row>
    <row r="25" spans="35:40" ht="15" customHeight="1" x14ac:dyDescent="0.25">
      <c r="AL25" s="2">
        <v>24</v>
      </c>
      <c r="AM25" s="15">
        <f t="shared" si="4"/>
        <v>0.120061011025</v>
      </c>
      <c r="AN25" s="15">
        <f t="shared" si="5"/>
        <v>0.46392</v>
      </c>
    </row>
    <row r="26" spans="35:40" ht="15" customHeight="1" x14ac:dyDescent="0.25">
      <c r="AL26" s="2">
        <v>25</v>
      </c>
      <c r="AM26" s="15">
        <f t="shared" si="4"/>
        <v>0.121341011025</v>
      </c>
      <c r="AN26" s="15">
        <f t="shared" si="5"/>
        <v>0.48325000000000001</v>
      </c>
    </row>
    <row r="27" spans="35:40" ht="15" customHeight="1" x14ac:dyDescent="0.25">
      <c r="AL27" s="2">
        <v>26</v>
      </c>
      <c r="AM27" s="15">
        <f t="shared" si="4"/>
        <v>0.122621011025</v>
      </c>
      <c r="AN27" s="15">
        <f t="shared" si="5"/>
        <v>0.50258000000000003</v>
      </c>
    </row>
    <row r="28" spans="35:40" ht="15" customHeight="1" x14ac:dyDescent="0.25">
      <c r="AI28" s="13"/>
      <c r="AL28" s="2">
        <v>27</v>
      </c>
      <c r="AM28" s="15">
        <f t="shared" si="4"/>
        <v>0.12390101102500001</v>
      </c>
      <c r="AN28" s="15">
        <f t="shared" si="5"/>
        <v>0.52190999999999999</v>
      </c>
    </row>
    <row r="29" spans="35:40" ht="15" customHeight="1" x14ac:dyDescent="0.25">
      <c r="AL29" s="2">
        <v>28</v>
      </c>
      <c r="AM29" s="15">
        <f t="shared" si="4"/>
        <v>0.12518101102500001</v>
      </c>
      <c r="AN29" s="15">
        <f t="shared" si="5"/>
        <v>0.54123999999999994</v>
      </c>
    </row>
    <row r="30" spans="35:40" ht="15" customHeight="1" x14ac:dyDescent="0.25">
      <c r="AL30" s="2">
        <v>29</v>
      </c>
      <c r="AM30" s="15">
        <f t="shared" si="4"/>
        <v>0.12646101102500001</v>
      </c>
      <c r="AN30" s="15">
        <f t="shared" si="5"/>
        <v>0.56057000000000001</v>
      </c>
    </row>
    <row r="31" spans="35:40" ht="15" customHeight="1" x14ac:dyDescent="0.25">
      <c r="AL31" s="2">
        <v>30</v>
      </c>
      <c r="AM31" s="15">
        <f t="shared" si="4"/>
        <v>0.12774101102500002</v>
      </c>
      <c r="AN31" s="15">
        <f t="shared" si="5"/>
        <v>0.57989999999999997</v>
      </c>
    </row>
    <row r="32" spans="35:40" ht="15" customHeight="1" x14ac:dyDescent="0.25">
      <c r="AJ32" s="12"/>
      <c r="AL32" s="2">
        <v>31</v>
      </c>
      <c r="AM32" s="15">
        <f t="shared" si="4"/>
        <v>0.12902101102499999</v>
      </c>
      <c r="AN32" s="15">
        <f t="shared" si="5"/>
        <v>0.59923000000000004</v>
      </c>
    </row>
    <row r="33" spans="2:40" ht="15" customHeight="1" x14ac:dyDescent="0.25">
      <c r="B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L33" s="2">
        <v>32</v>
      </c>
      <c r="AM33" s="15">
        <f t="shared" si="4"/>
        <v>0.130301011025</v>
      </c>
      <c r="AN33" s="15">
        <f t="shared" si="5"/>
        <v>0.61856</v>
      </c>
    </row>
    <row r="34" spans="2:40" ht="15" customHeight="1" x14ac:dyDescent="0.25">
      <c r="B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L34" s="2">
        <v>33</v>
      </c>
      <c r="AM34" s="15">
        <f t="shared" si="4"/>
        <v>0.131581011025</v>
      </c>
      <c r="AN34" s="15">
        <f t="shared" si="5"/>
        <v>0.63788999999999996</v>
      </c>
    </row>
    <row r="35" spans="2:40" ht="15" customHeight="1" x14ac:dyDescent="0.25">
      <c r="AL35" s="2">
        <v>34</v>
      </c>
      <c r="AM35" s="15">
        <f t="shared" si="4"/>
        <v>0.132861011025</v>
      </c>
      <c r="AN35" s="15">
        <f t="shared" si="5"/>
        <v>0.65722000000000003</v>
      </c>
    </row>
    <row r="36" spans="2:40" ht="15" customHeight="1" x14ac:dyDescent="0.25">
      <c r="AL36" s="2">
        <v>35</v>
      </c>
      <c r="AM36" s="15">
        <f t="shared" si="4"/>
        <v>0.13414101102500001</v>
      </c>
      <c r="AN36" s="15">
        <f t="shared" si="5"/>
        <v>0.67654999999999998</v>
      </c>
    </row>
    <row r="37" spans="2:40" ht="15" customHeight="1" x14ac:dyDescent="0.25">
      <c r="AL37" s="2">
        <v>36</v>
      </c>
      <c r="AM37" s="15">
        <f t="shared" si="4"/>
        <v>0.13542101102500001</v>
      </c>
      <c r="AN37" s="15">
        <f t="shared" si="5"/>
        <v>0.69588000000000005</v>
      </c>
    </row>
    <row r="38" spans="2:40" ht="15" customHeight="1" x14ac:dyDescent="0.25">
      <c r="AL38" s="2">
        <v>37</v>
      </c>
      <c r="AM38" s="15">
        <f t="shared" si="4"/>
        <v>0.13670101102500001</v>
      </c>
      <c r="AN38" s="15">
        <f t="shared" si="5"/>
        <v>0.71521000000000001</v>
      </c>
    </row>
    <row r="39" spans="2:40" ht="15" customHeight="1" x14ac:dyDescent="0.25">
      <c r="AL39" s="2">
        <v>38</v>
      </c>
      <c r="AM39" s="15">
        <f t="shared" si="4"/>
        <v>0.13798101102499999</v>
      </c>
      <c r="AN39" s="15">
        <f t="shared" si="5"/>
        <v>0.73453999999999997</v>
      </c>
    </row>
    <row r="40" spans="2:40" ht="15" customHeight="1" x14ac:dyDescent="0.25">
      <c r="AL40" s="2"/>
    </row>
    <row r="41" spans="2:40" ht="15" customHeight="1" x14ac:dyDescent="0.25">
      <c r="B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40" ht="15" customHeight="1" x14ac:dyDescent="0.25"/>
    <row r="43" spans="2:40" ht="15" customHeight="1" x14ac:dyDescent="0.25"/>
    <row r="44" spans="2:40" ht="15" customHeight="1" x14ac:dyDescent="0.25"/>
    <row r="45" spans="2:40" ht="15" customHeight="1" x14ac:dyDescent="0.25">
      <c r="B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</sheetData>
  <sheetProtection algorithmName="SHA-512" hashValue="ZY9L64uIu5gbQ6Kb5j4AS9JPhXi8PwYUph2+xf5M+2X5p2Knq6naF8m3nn/2g1V3oXzd+TdzXpKJwLgiOPEVxQ==" saltValue="CG9pXXB8Q+oAJx5GA2LnMA==" spinCount="100000" sheet="1" objects="1" scenarios="1"/>
  <conditionalFormatting sqref="AJ8:AJ9">
    <cfRule type="colorScale" priority="9">
      <colorScale>
        <cfvo type="num" val="0.5"/>
        <cfvo type="max"/>
        <color theme="0"/>
        <color rgb="FFFF0000"/>
      </colorScale>
    </cfRule>
    <cfRule type="aboveAverage" priority="10"/>
  </conditionalFormatting>
  <conditionalFormatting sqref="AJ18">
    <cfRule type="colorScale" priority="7">
      <colorScale>
        <cfvo type="num" val="0.5"/>
        <cfvo type="max"/>
        <color theme="0"/>
        <color rgb="FFFF0000"/>
      </colorScale>
    </cfRule>
    <cfRule type="aboveAverage" priority="8"/>
  </conditionalFormatting>
  <conditionalFormatting sqref="AJ32">
    <cfRule type="colorScale" priority="5">
      <colorScale>
        <cfvo type="num" val="0.5"/>
        <cfvo type="max"/>
        <color theme="0"/>
        <color rgb="FFFF0000"/>
      </colorScale>
    </cfRule>
    <cfRule type="aboveAverage" priority="6"/>
  </conditionalFormatting>
  <conditionalFormatting sqref="AJ24">
    <cfRule type="colorScale" priority="3">
      <colorScale>
        <cfvo type="num" val="0.5"/>
        <cfvo type="max"/>
        <color theme="0"/>
        <color rgb="FFFF0000"/>
      </colorScale>
    </cfRule>
    <cfRule type="aboveAverage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NCV881930</vt:lpstr>
      <vt:lpstr>NCV891930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tcwd4f</dc:creator>
  <cp:lastModifiedBy>Alain Laprade</cp:lastModifiedBy>
  <dcterms:created xsi:type="dcterms:W3CDTF">2018-11-15T17:43:53Z</dcterms:created>
  <dcterms:modified xsi:type="dcterms:W3CDTF">2019-05-13T20:08:01Z</dcterms:modified>
</cp:coreProperties>
</file>